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showInkAnnotation="0" codeName="ThisWorkbook" defaultThemeVersion="124226"/>
  <mc:AlternateContent xmlns:mc="http://schemas.openxmlformats.org/markup-compatibility/2006">
    <mc:Choice Requires="x15">
      <x15ac:absPath xmlns:x15ac="http://schemas.microsoft.com/office/spreadsheetml/2010/11/ac" url="C:\Users\yang.li\Desktop\"/>
    </mc:Choice>
  </mc:AlternateContent>
  <bookViews>
    <workbookView xWindow="0" yWindow="0" windowWidth="20490" windowHeight="7530" activeTab="1" xr2:uid="{00000000-000D-0000-FFFF-FFFF00000000}"/>
  </bookViews>
  <sheets>
    <sheet name="Instructions" sheetId="3" r:id="rId1"/>
    <sheet name="Site Conditions" sheetId="1" r:id="rId2"/>
    <sheet name="Building Results" sheetId="2" r:id="rId3"/>
    <sheet name="Methodology" sheetId="4" r:id="rId4"/>
  </sheets>
  <calcPr calcId="171027" iterate="1"/>
</workbook>
</file>

<file path=xl/calcChain.xml><?xml version="1.0" encoding="utf-8"?>
<calcChain xmlns="http://schemas.openxmlformats.org/spreadsheetml/2006/main">
  <c r="A3" i="3" l="1"/>
  <c r="B5" i="2" l="1"/>
  <c r="B6" i="2"/>
  <c r="B7" i="2"/>
  <c r="B29" i="1" l="1"/>
  <c r="B8" i="2" s="1"/>
  <c r="B9" i="2" s="1"/>
  <c r="B14" i="2" l="1"/>
  <c r="N5" i="2" l="1"/>
  <c r="N18" i="2"/>
  <c r="E5" i="2"/>
  <c r="M18" i="2"/>
  <c r="M17" i="2"/>
  <c r="N17" i="2" l="1"/>
  <c r="N23" i="2"/>
  <c r="N19" i="2"/>
  <c r="N22" i="2"/>
  <c r="N21" i="2"/>
  <c r="N25" i="2"/>
  <c r="N24" i="2"/>
  <c r="N20" i="2"/>
  <c r="E8" i="2" l="1"/>
  <c r="E7" i="2"/>
  <c r="E6" i="2"/>
  <c r="B12" i="2" l="1"/>
  <c r="E9" i="2"/>
  <c r="B13" i="2" s="1"/>
  <c r="B19" i="2" s="1"/>
  <c r="M16" i="2" l="1"/>
  <c r="N16" i="2" s="1"/>
  <c r="M15" i="2" l="1"/>
  <c r="M14" i="2" l="1"/>
  <c r="N14" i="2" s="1"/>
  <c r="N15" i="2"/>
  <c r="M13" i="2"/>
  <c r="M12" i="2" l="1"/>
  <c r="N13" i="2"/>
  <c r="M11" i="2" l="1"/>
  <c r="N12" i="2"/>
  <c r="M10" i="2" l="1"/>
  <c r="N11" i="2"/>
  <c r="M9" i="2" l="1"/>
  <c r="N10" i="2"/>
  <c r="M8" i="2" l="1"/>
  <c r="N9" i="2"/>
  <c r="M7" i="2" l="1"/>
  <c r="N8" i="2"/>
  <c r="M6" i="2" l="1"/>
  <c r="N7" i="2"/>
  <c r="M5" i="2" l="1"/>
  <c r="N6" i="2"/>
  <c r="B18" i="2" l="1"/>
  <c r="E17" i="2" s="1"/>
  <c r="E18" i="2" s="1"/>
  <c r="B17" i="2"/>
</calcChain>
</file>

<file path=xl/sharedStrings.xml><?xml version="1.0" encoding="utf-8"?>
<sst xmlns="http://schemas.openxmlformats.org/spreadsheetml/2006/main" count="154" uniqueCount="106">
  <si>
    <t xml:space="preserve">Building Parameters </t>
  </si>
  <si>
    <t>Cooling Setpoint</t>
  </si>
  <si>
    <t>°F</t>
  </si>
  <si>
    <t>Heating Setpoint</t>
  </si>
  <si>
    <t xml:space="preserve">Length </t>
  </si>
  <si>
    <t>ft</t>
  </si>
  <si>
    <t>Width</t>
  </si>
  <si>
    <t>Height</t>
  </si>
  <si>
    <t>Wall Insulation R Value</t>
  </si>
  <si>
    <t>Ceiling Insulation R value</t>
  </si>
  <si>
    <t>Floor Insulation R Value</t>
  </si>
  <si>
    <t>Lighting</t>
  </si>
  <si>
    <t>W</t>
  </si>
  <si>
    <t>Passive Ventilation/Leak</t>
  </si>
  <si>
    <t>CFM</t>
  </si>
  <si>
    <t>Design Outdoor Temperature</t>
  </si>
  <si>
    <t>BTU/h</t>
  </si>
  <si>
    <t>Dropdown:</t>
  </si>
  <si>
    <t>Sizing Table</t>
  </si>
  <si>
    <t>Sensible Cooling Load</t>
  </si>
  <si>
    <t>Heating Load</t>
  </si>
  <si>
    <t>Qty</t>
  </si>
  <si>
    <t>Size</t>
  </si>
  <si>
    <t>Rated Sensible Capacity</t>
  </si>
  <si>
    <t>Derated Sensible Capacity</t>
  </si>
  <si>
    <t>Heat Gain from Wall/Ceiling/Floor</t>
  </si>
  <si>
    <t>Heat Loss from Wall/Ceiling/Floor</t>
  </si>
  <si>
    <t>18E1C4 (5 Ton)</t>
  </si>
  <si>
    <t>Heat Gain from Lighting</t>
  </si>
  <si>
    <t>Heat Gain from Equipment</t>
  </si>
  <si>
    <t>Total Sensible Cooling Load</t>
  </si>
  <si>
    <t>Total Heating Load</t>
  </si>
  <si>
    <t>Design Margin</t>
  </si>
  <si>
    <t>Design Sensible Cooling Load</t>
  </si>
  <si>
    <t>Design Heating Load</t>
  </si>
  <si>
    <t>Sensible Capacity Derating (1)</t>
  </si>
  <si>
    <t>Recommended Wall Packaged Unit</t>
  </si>
  <si>
    <t>Recommended Wall Pack Unit Quantity (2)</t>
  </si>
  <si>
    <t>Sensible Capacity @ 95F ODT</t>
  </si>
  <si>
    <t>Recommended Wall Pack Unit Size</t>
  </si>
  <si>
    <t>De-rated Sensible Capacity</t>
  </si>
  <si>
    <t>Minimum Heater Size (3)</t>
  </si>
  <si>
    <t>kW</t>
  </si>
  <si>
    <t>13E1C3 (3.5 Ton)</t>
  </si>
  <si>
    <t>(2) This recommended quantity includes +1 redundancy protection</t>
  </si>
  <si>
    <t>9E1C2 (2.5 Ton)</t>
  </si>
  <si>
    <t>(3) Heater Size assumes constant equipment load. If equipment load is variable, use minimum equipment load to determine heater size.</t>
  </si>
  <si>
    <t>7E1C2 (2 Ton)</t>
  </si>
  <si>
    <t>5R1C1 (1.5 Ton)</t>
  </si>
  <si>
    <t>3R1C1 (1 Ton)</t>
  </si>
  <si>
    <t>Building Parameters Input</t>
  </si>
  <si>
    <t>Building Load Output</t>
  </si>
  <si>
    <t>Note:</t>
  </si>
  <si>
    <t>Heat Gain from Ventilation/Leak</t>
  </si>
  <si>
    <t>Heat Loss from Ventilation/Leak</t>
  </si>
  <si>
    <t>Equipment Load*</t>
  </si>
  <si>
    <t>Input Units</t>
  </si>
  <si>
    <t>DC Float Voltage 1</t>
  </si>
  <si>
    <t>DC Float Voltage 2</t>
  </si>
  <si>
    <t>Equipment Load (kW)</t>
  </si>
  <si>
    <t>Equipment Load (BTU/h)</t>
  </si>
  <si>
    <t>Btu/h</t>
  </si>
  <si>
    <t>*Note:  This should only include heatload inside the building (example: heat load from remote radio head should not be included)</t>
  </si>
  <si>
    <t>Total Equipment Load (BTU/h)</t>
  </si>
  <si>
    <t>Input Building Parameters and Outdoor Conditions</t>
  </si>
  <si>
    <t>Input Equipment Load</t>
  </si>
  <si>
    <t>Set the Design Margin</t>
  </si>
  <si>
    <t>DC Current 1</t>
  </si>
  <si>
    <t>DC Current 2</t>
  </si>
  <si>
    <t>DC Power</t>
  </si>
  <si>
    <t>Rectifier Efficiency</t>
  </si>
  <si>
    <t>%</t>
  </si>
  <si>
    <t>View Results</t>
  </si>
  <si>
    <t>CFM = Air Volume in CFM</t>
  </si>
  <si>
    <t xml:space="preserve">Where </t>
  </si>
  <si>
    <t xml:space="preserve">Heat Exchange due to Free Cooling/ Ventilation </t>
  </si>
  <si>
    <t>A = Surface Area</t>
  </si>
  <si>
    <t>Q = Load in Btu</t>
  </si>
  <si>
    <t>Total Load</t>
  </si>
  <si>
    <t xml:space="preserve">R = Insulation R-Value </t>
  </si>
  <si>
    <t>k = constant, ≈ 1 BTU / ft^2 / °F / hr</t>
  </si>
  <si>
    <t>Formulas</t>
  </si>
  <si>
    <t>k1 =  constant, ≈ 1.08 BTU /CFM / °F / hr</t>
  </si>
  <si>
    <t>Highlighted Fields are Adjustable</t>
  </si>
  <si>
    <r>
      <t>h·ft</t>
    </r>
    <r>
      <rPr>
        <vertAlign val="superscript"/>
        <sz val="11"/>
        <color theme="1"/>
        <rFont val="Calibri"/>
        <family val="2"/>
      </rPr>
      <t>2</t>
    </r>
    <r>
      <rPr>
        <sz val="11"/>
        <color theme="1"/>
        <rFont val="Calibri"/>
        <family val="2"/>
      </rPr>
      <t>·°F/BTU</t>
    </r>
  </si>
  <si>
    <t>A</t>
  </si>
  <si>
    <t>ΔT = Temperature difference between inside and outside</t>
  </si>
  <si>
    <t>VDC</t>
  </si>
  <si>
    <r>
      <rPr>
        <b/>
        <sz val="11"/>
        <color theme="1"/>
        <rFont val="Calibri"/>
        <family val="2"/>
        <scheme val="minor"/>
      </rPr>
      <t xml:space="preserve">2. </t>
    </r>
    <r>
      <rPr>
        <sz val="11"/>
        <color theme="1"/>
        <rFont val="Calibri"/>
        <family val="2"/>
        <scheme val="minor"/>
      </rPr>
      <t xml:space="preserve">Input the desired design margin. The default is 5%. </t>
    </r>
  </si>
  <si>
    <r>
      <rPr>
        <b/>
        <sz val="11"/>
        <rFont val="Calibri"/>
        <family val="2"/>
        <scheme val="minor"/>
      </rPr>
      <t>3.</t>
    </r>
    <r>
      <rPr>
        <sz val="11"/>
        <rFont val="Calibri"/>
        <family val="2"/>
        <scheme val="minor"/>
      </rPr>
      <t xml:space="preserve"> Enter values for lighting energy consumption and passive ventilation volume. If unsure, leave the default values. </t>
    </r>
  </si>
  <si>
    <r>
      <rPr>
        <b/>
        <sz val="11"/>
        <rFont val="Calibri"/>
        <family val="2"/>
        <scheme val="minor"/>
      </rPr>
      <t>4.</t>
    </r>
    <r>
      <rPr>
        <sz val="11"/>
        <rFont val="Calibri"/>
        <family val="2"/>
        <scheme val="minor"/>
      </rPr>
      <t xml:space="preserve"> Enter a value for the hottest summer temperature that the site will experience.</t>
    </r>
  </si>
  <si>
    <r>
      <rPr>
        <b/>
        <sz val="11"/>
        <rFont val="Calibri"/>
        <family val="2"/>
        <scheme val="minor"/>
      </rPr>
      <t>5.</t>
    </r>
    <r>
      <rPr>
        <sz val="11"/>
        <rFont val="Calibri"/>
        <family val="2"/>
        <scheme val="minor"/>
      </rPr>
      <t xml:space="preserve"> (Optional) Enter a value for the coldest winter temperature that the site will experience. This is valuable only if the site will require HVAC heating in order to maintain the indoor environment above the minimum set point.</t>
    </r>
  </si>
  <si>
    <r>
      <rPr>
        <b/>
        <sz val="11"/>
        <rFont val="Calibri"/>
        <family val="2"/>
        <scheme val="minor"/>
      </rPr>
      <t>Hottest</t>
    </r>
    <r>
      <rPr>
        <b/>
        <sz val="11"/>
        <color theme="1"/>
        <rFont val="Calibri"/>
        <family val="2"/>
        <scheme val="minor"/>
      </rPr>
      <t xml:space="preserve"> Summer Outdoor Temperature</t>
    </r>
  </si>
  <si>
    <r>
      <rPr>
        <b/>
        <sz val="11"/>
        <rFont val="Calibri"/>
        <family val="2"/>
        <scheme val="minor"/>
      </rPr>
      <t>Coldest</t>
    </r>
    <r>
      <rPr>
        <b/>
        <sz val="11"/>
        <color theme="1"/>
        <rFont val="Calibri"/>
        <family val="2"/>
        <scheme val="minor"/>
      </rPr>
      <t xml:space="preserve"> Winter Outdoor Temperature</t>
    </r>
  </si>
  <si>
    <t>(1) HVAC sensible capacity is typically rated at 95°F outdoor temperature. When the outdoor temperature is greater than 95°F, HVAC derating needs to be taken into account when sizing units.</t>
  </si>
  <si>
    <r>
      <rPr>
        <b/>
        <sz val="11"/>
        <color theme="1"/>
        <rFont val="Calibri"/>
        <family val="2"/>
        <scheme val="minor"/>
      </rPr>
      <t>2.</t>
    </r>
    <r>
      <rPr>
        <sz val="11"/>
        <color theme="1"/>
        <rFont val="Calibri"/>
        <family val="2"/>
        <scheme val="minor"/>
      </rPr>
      <t xml:space="preserve"> Input the required information into the highlighted cell(s). When inputting "DC Power", the output from up to two different DC plants can be inputted and combined.</t>
    </r>
  </si>
  <si>
    <r>
      <rPr>
        <b/>
        <sz val="11"/>
        <rFont val="Calibri"/>
        <family val="2"/>
        <scheme val="minor"/>
      </rPr>
      <t>1.</t>
    </r>
    <r>
      <rPr>
        <sz val="11"/>
        <rFont val="Calibri"/>
        <family val="2"/>
        <scheme val="minor"/>
      </rPr>
      <t xml:space="preserve"> Open the "</t>
    </r>
    <r>
      <rPr>
        <b/>
        <sz val="11"/>
        <rFont val="Calibri"/>
        <family val="2"/>
        <scheme val="minor"/>
      </rPr>
      <t>Site Conditions</t>
    </r>
    <r>
      <rPr>
        <sz val="11"/>
        <rFont val="Calibri"/>
        <family val="2"/>
        <scheme val="minor"/>
      </rPr>
      <t>" sheet.</t>
    </r>
  </si>
  <si>
    <r>
      <rPr>
        <b/>
        <sz val="11"/>
        <rFont val="Calibri"/>
        <family val="2"/>
        <scheme val="minor"/>
      </rPr>
      <t xml:space="preserve">2. </t>
    </r>
    <r>
      <rPr>
        <sz val="11"/>
        <rFont val="Calibri"/>
        <family val="2"/>
        <scheme val="minor"/>
      </rPr>
      <t>On the "</t>
    </r>
    <r>
      <rPr>
        <b/>
        <sz val="11"/>
        <rFont val="Calibri"/>
        <family val="2"/>
        <scheme val="minor"/>
      </rPr>
      <t>Site Conditions</t>
    </r>
    <r>
      <rPr>
        <sz val="11"/>
        <rFont val="Calibri"/>
        <family val="2"/>
        <scheme val="minor"/>
      </rPr>
      <t xml:space="preserve">" sheet, enter values for building dimensions and insulation values. If unsure, leave the default values. </t>
    </r>
  </si>
  <si>
    <r>
      <rPr>
        <b/>
        <sz val="11"/>
        <color theme="1"/>
        <rFont val="Calibri"/>
        <family val="2"/>
        <scheme val="minor"/>
      </rPr>
      <t xml:space="preserve">1. </t>
    </r>
    <r>
      <rPr>
        <sz val="11"/>
        <color theme="1"/>
        <rFont val="Calibri"/>
        <family val="2"/>
        <scheme val="minor"/>
      </rPr>
      <t>Open the "</t>
    </r>
    <r>
      <rPr>
        <b/>
        <sz val="11"/>
        <color theme="1"/>
        <rFont val="Calibri"/>
        <family val="2"/>
        <scheme val="minor"/>
      </rPr>
      <t>Building Results</t>
    </r>
    <r>
      <rPr>
        <sz val="11"/>
        <color theme="1"/>
        <rFont val="Calibri"/>
        <family val="2"/>
        <scheme val="minor"/>
      </rPr>
      <t xml:space="preserve">" sheet. </t>
    </r>
  </si>
  <si>
    <t>Introduction</t>
  </si>
  <si>
    <t>Scope</t>
  </si>
  <si>
    <t>AIRSYS Fixed Speed, AC Supply Fan, Wall Packaged Units</t>
  </si>
  <si>
    <r>
      <rPr>
        <b/>
        <sz val="11"/>
        <rFont val="Calibri"/>
        <family val="2"/>
        <scheme val="minor"/>
      </rPr>
      <t>1.</t>
    </r>
    <r>
      <rPr>
        <sz val="11"/>
        <rFont val="Calibri"/>
        <family val="2"/>
        <scheme val="minor"/>
      </rPr>
      <t xml:space="preserve"> Select the approach for entering in the internal equipment heat load. The "Input Units" cell has a drop down list where "DC Power", "kW", and "BTU/h" can be selected. The "DC Power" estimates the heat load using the rectifier output. The "kW" and "BTU/h" options are used when directly entering the heat load</t>
    </r>
  </si>
  <si>
    <t xml:space="preserve">This calculator will size AIRSYS Fixed Speed WPUs based on the given equipment load, building dimensions, and expected peak outside temperature. The calculation accounts for one extra unit than is needed to provide redundancy in the case of unit failure. If redundancy is not desired, the recommended quanity of WPUs given by this calculator can be reduced by 1.
For a detailed hour-by-hour comparison of annual HVAC energy consumption between AIRSYS and other units, please see the Equipment Shelter Utility Calculator. </t>
  </si>
  <si>
    <r>
      <t>Open the "</t>
    </r>
    <r>
      <rPr>
        <b/>
        <sz val="11"/>
        <color theme="1"/>
        <rFont val="Calibri"/>
        <family val="2"/>
        <scheme val="minor"/>
      </rPr>
      <t>Building Results</t>
    </r>
    <r>
      <rPr>
        <sz val="11"/>
        <color theme="1"/>
        <rFont val="Calibri"/>
        <family val="2"/>
        <scheme val="minor"/>
      </rPr>
      <t xml:space="preserve">" sheet. The calculation results and unit recommendation are </t>
    </r>
    <r>
      <rPr>
        <sz val="11"/>
        <rFont val="Calibri"/>
        <family val="2"/>
        <scheme val="minor"/>
      </rPr>
      <t xml:space="preserve">displayed in the "Recommended Wall Packaged Unit" </t>
    </r>
    <r>
      <rPr>
        <sz val="11"/>
        <color theme="1"/>
        <rFont val="Calibri"/>
        <family val="2"/>
        <scheme val="minor"/>
      </rPr>
      <t>section</t>
    </r>
  </si>
  <si>
    <r>
      <rPr>
        <b/>
        <sz val="11"/>
        <color theme="1"/>
        <rFont val="Calibri"/>
        <family val="2"/>
        <scheme val="minor"/>
      </rPr>
      <t xml:space="preserve">3. </t>
    </r>
    <r>
      <rPr>
        <sz val="11"/>
        <color theme="1"/>
        <rFont val="Calibri"/>
        <family val="2"/>
        <scheme val="minor"/>
      </rPr>
      <t>(Optional) Enter the rectifier efficiency. This setting only needs to be changed when inputting "DC Power". The default efficiency is 93%.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</si>
</sst>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W\I\-000.\9\5"/>
    <numFmt numFmtId="165" formatCode="0.0%"/>
    <numFmt numFmtId="166" formatCode="0.0"/>
  </numFmts>
  <fonts count="46" x14ac:knownFonts="1">
    <font>
      <sz val="11"/>
      <color theme="1"/>
      <name val="Calibri"/>
      <family val="2"/>
      <scheme val="minor"/>
    </font>
    <font>
      <sz val="11"/>
      <color theme="1"/>
      <name val="Calibri"/>
      <family val="2"/>
      <scheme val="minor"/>
    </font>
    <font>
      <b/>
      <sz val="13"/>
      <color theme="3"/>
      <name val="Calibri"/>
      <family val="2"/>
      <scheme val="minor"/>
    </font>
    <font>
      <b/>
      <sz val="11"/>
      <color theme="1"/>
      <name val="Calibri"/>
      <family val="2"/>
      <scheme val="minor"/>
    </font>
    <font>
      <b/>
      <sz val="20"/>
      <color theme="1"/>
      <name val="Calibri"/>
      <family val="2"/>
      <scheme val="minor"/>
    </font>
    <font>
      <sz val="11"/>
      <color theme="1"/>
      <name val="Calibri"/>
      <family val="2"/>
    </font>
    <font>
      <vertAlign val="superscript"/>
      <sz val="11"/>
      <color theme="1"/>
      <name val="Calibri"/>
      <family val="2"/>
    </font>
    <font>
      <b/>
      <sz val="11"/>
      <color rgb="FFFF00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name val="Century Gothic"/>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8"/>
      <name val="Century Gothic"/>
      <family val="2"/>
    </font>
    <font>
      <b/>
      <sz val="10"/>
      <color indexed="10"/>
      <name val="MS Sans Serif"/>
      <family val="2"/>
    </font>
    <font>
      <b/>
      <sz val="10"/>
      <color indexed="11"/>
      <name val="MS Sans Serif"/>
      <family val="2"/>
    </font>
    <font>
      <b/>
      <sz val="10"/>
      <color indexed="12"/>
      <name val="MS Sans Serif"/>
      <family val="2"/>
    </font>
    <font>
      <b/>
      <sz val="10"/>
      <color indexed="14"/>
      <name val="MS Sans Serif"/>
      <family val="2"/>
    </font>
    <font>
      <b/>
      <sz val="8"/>
      <name val="Century Gothic"/>
      <family val="2"/>
    </font>
    <font>
      <sz val="11"/>
      <color indexed="62"/>
      <name val="Calibri"/>
      <family val="2"/>
    </font>
    <font>
      <sz val="11"/>
      <color indexed="52"/>
      <name val="Calibri"/>
      <family val="2"/>
    </font>
    <font>
      <sz val="11"/>
      <color indexed="60"/>
      <name val="Calibri"/>
      <family val="2"/>
    </font>
    <font>
      <sz val="7"/>
      <name val="Small Fonts"/>
      <family val="2"/>
    </font>
    <font>
      <sz val="10"/>
      <name val="Arial"/>
      <family val="2"/>
    </font>
    <font>
      <sz val="11"/>
      <color rgb="FF000000"/>
      <name val="Calibri"/>
      <family val="2"/>
      <scheme val="minor"/>
    </font>
    <font>
      <b/>
      <sz val="11"/>
      <color indexed="63"/>
      <name val="Calibri"/>
      <family val="2"/>
    </font>
    <font>
      <b/>
      <i/>
      <sz val="9"/>
      <name val="Century Gothic"/>
      <family val="2"/>
    </font>
    <font>
      <b/>
      <sz val="11"/>
      <name val="Century Gothic"/>
      <family val="2"/>
    </font>
    <font>
      <b/>
      <sz val="18"/>
      <color indexed="56"/>
      <name val="Cambria"/>
      <family val="2"/>
    </font>
    <font>
      <b/>
      <sz val="11"/>
      <color indexed="8"/>
      <name val="Calibri"/>
      <family val="2"/>
    </font>
    <font>
      <b/>
      <sz val="8"/>
      <name val="MS Sans Serif"/>
      <family val="2"/>
    </font>
    <font>
      <b/>
      <sz val="12"/>
      <name val="Century Gothic"/>
      <family val="2"/>
    </font>
    <font>
      <sz val="11"/>
      <color indexed="10"/>
      <name val="Calibri"/>
      <family val="2"/>
    </font>
    <font>
      <sz val="11"/>
      <color theme="3"/>
      <name val="Calibri"/>
      <family val="2"/>
      <scheme val="minor"/>
    </font>
    <font>
      <b/>
      <sz val="16"/>
      <color theme="1"/>
      <name val="Calibri"/>
      <family val="2"/>
      <scheme val="minor"/>
    </font>
    <font>
      <b/>
      <sz val="18"/>
      <color theme="3"/>
      <name val="Cambria"/>
      <family val="2"/>
      <scheme val="major"/>
    </font>
    <font>
      <b/>
      <sz val="20"/>
      <color theme="3"/>
      <name val="Cambria"/>
      <family val="2"/>
      <scheme val="major"/>
    </font>
    <font>
      <sz val="11"/>
      <name val="Calibri"/>
      <family val="2"/>
      <scheme val="minor"/>
    </font>
    <font>
      <b/>
      <sz val="11"/>
      <name val="Calibri"/>
      <family val="2"/>
      <scheme val="minor"/>
    </font>
    <font>
      <u/>
      <sz val="11"/>
      <color theme="10"/>
      <name val="Calibri"/>
      <family val="2"/>
      <scheme val="minor"/>
    </font>
  </fonts>
  <fills count="31">
    <fill>
      <patternFill patternType="none"/>
    </fill>
    <fill>
      <patternFill patternType="gray125"/>
    </fill>
    <fill>
      <patternFill patternType="solid">
        <fgColor rgb="FFFFFFCC"/>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Gray">
        <fgColor indexed="9"/>
      </patternFill>
    </fill>
    <fill>
      <patternFill patternType="solid">
        <fgColor indexed="9"/>
        <bgColor indexed="64"/>
      </patternFill>
    </fill>
    <fill>
      <patternFill patternType="solid">
        <fgColor indexed="43"/>
      </patternFill>
    </fill>
    <fill>
      <patternFill patternType="solid">
        <fgColor indexed="26"/>
      </patternFill>
    </fill>
    <fill>
      <patternFill patternType="gray0625"/>
    </fill>
    <fill>
      <patternFill patternType="solid">
        <fgColor theme="9" tint="0.39997558519241921"/>
        <bgColor indexed="64"/>
      </patternFill>
    </fill>
    <fill>
      <patternFill patternType="solid">
        <fgColor theme="0" tint="-0.14999847407452621"/>
        <bgColor indexed="64"/>
      </patternFill>
    </fill>
  </fills>
  <borders count="25">
    <border>
      <left/>
      <right/>
      <top/>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s>
  <cellStyleXfs count="71">
    <xf numFmtId="0" fontId="0" fillId="0" borderId="0"/>
    <xf numFmtId="9" fontId="1" fillId="0" borderId="0" applyFont="0" applyFill="0" applyBorder="0" applyAlignment="0" applyProtection="0"/>
    <xf numFmtId="0" fontId="2" fillId="0" borderId="1" applyNumberFormat="0" applyFill="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10" fillId="5" borderId="0" applyNumberFormat="0" applyBorder="0" applyAlignment="0" applyProtection="0"/>
    <xf numFmtId="0" fontId="11" fillId="22" borderId="4" applyNumberFormat="0" applyAlignment="0" applyProtection="0"/>
    <xf numFmtId="0" fontId="12" fillId="23" borderId="5" applyNumberFormat="0" applyAlignment="0" applyProtection="0"/>
    <xf numFmtId="0" fontId="13" fillId="24" borderId="0" applyNumberFormat="0" applyFill="0" applyAlignment="0" applyProtection="0">
      <alignment horizontal="centerContinuous" vertical="center"/>
    </xf>
    <xf numFmtId="0" fontId="14" fillId="0" borderId="0" applyNumberFormat="0" applyFill="0" applyBorder="0" applyAlignment="0" applyProtection="0"/>
    <xf numFmtId="0" fontId="15" fillId="6" borderId="0" applyNumberFormat="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25" borderId="9">
      <alignment horizontal="center"/>
    </xf>
    <xf numFmtId="4" fontId="20" fillId="0" borderId="0" applyFill="0" applyBorder="0" applyProtection="0">
      <alignment horizontal="left" vertical="center"/>
    </xf>
    <xf numFmtId="4" fontId="21" fillId="0" borderId="0" applyFill="0" applyBorder="0" applyProtection="0">
      <alignment horizontal="left" vertical="center"/>
    </xf>
    <xf numFmtId="4" fontId="22" fillId="0" borderId="0" applyFill="0" applyBorder="0" applyProtection="0">
      <alignment horizontal="left" vertical="center"/>
    </xf>
    <xf numFmtId="4" fontId="23" fillId="0" borderId="0" applyFill="0" applyBorder="0" applyProtection="0">
      <alignment horizontal="left" vertical="center"/>
    </xf>
    <xf numFmtId="0" fontId="24" fillId="25" borderId="10" applyNumberFormat="0" applyFont="0" applyBorder="0" applyAlignment="0" applyProtection="0">
      <alignment horizontal="center"/>
    </xf>
    <xf numFmtId="0" fontId="25" fillId="9" borderId="4" applyNumberFormat="0" applyAlignment="0" applyProtection="0"/>
    <xf numFmtId="0" fontId="26" fillId="0" borderId="11" applyNumberFormat="0" applyFill="0" applyAlignment="0" applyProtection="0"/>
    <xf numFmtId="0" fontId="19" fillId="0" borderId="0" applyNumberFormat="0" applyFont="0" applyFill="0" applyBorder="0" applyAlignment="0">
      <alignment vertical="center"/>
    </xf>
    <xf numFmtId="0" fontId="27" fillId="26" borderId="0" applyNumberFormat="0" applyBorder="0" applyAlignment="0" applyProtection="0"/>
    <xf numFmtId="37" fontId="28" fillId="0" borderId="0"/>
    <xf numFmtId="0" fontId="1" fillId="0" borderId="0"/>
    <xf numFmtId="0" fontId="29" fillId="0" borderId="0"/>
    <xf numFmtId="0" fontId="30" fillId="0" borderId="0"/>
    <xf numFmtId="0" fontId="29" fillId="0" borderId="0"/>
    <xf numFmtId="0" fontId="29" fillId="0" borderId="0" applyNumberFormat="0" applyFont="0" applyFill="0" applyBorder="0" applyAlignment="0" applyProtection="0">
      <protection locked="0"/>
    </xf>
    <xf numFmtId="0" fontId="1" fillId="0" borderId="0"/>
    <xf numFmtId="0" fontId="29" fillId="0" borderId="0" applyNumberFormat="0" applyFont="0" applyFill="0" applyBorder="0" applyAlignment="0" applyProtection="0">
      <protection locked="0"/>
    </xf>
    <xf numFmtId="0" fontId="29" fillId="0" borderId="0" applyNumberFormat="0" applyFont="0" applyFill="0" applyBorder="0" applyAlignment="0" applyProtection="0">
      <protection locked="0"/>
    </xf>
    <xf numFmtId="0" fontId="29" fillId="0" borderId="0" applyNumberFormat="0" applyFont="0" applyFill="0" applyBorder="0" applyAlignment="0" applyProtection="0">
      <protection locked="0"/>
    </xf>
    <xf numFmtId="0" fontId="8" fillId="27" borderId="12" applyNumberFormat="0" applyFont="0" applyAlignment="0" applyProtection="0"/>
    <xf numFmtId="0" fontId="8" fillId="2" borderId="2" applyNumberFormat="0" applyFont="0" applyAlignment="0" applyProtection="0"/>
    <xf numFmtId="0" fontId="31" fillId="22" borderId="13" applyNumberFormat="0" applyAlignment="0" applyProtection="0"/>
    <xf numFmtId="0" fontId="32" fillId="28" borderId="14" applyNumberFormat="0" applyBorder="0" applyAlignment="0">
      <alignment horizontal="center"/>
    </xf>
    <xf numFmtId="0" fontId="33" fillId="24" borderId="15" applyNumberFormat="0" applyFill="0" applyAlignment="0" applyProtection="0">
      <alignment horizontal="centerContinuous" vertical="center"/>
    </xf>
    <xf numFmtId="0" fontId="34" fillId="0" borderId="0" applyNumberFormat="0" applyFill="0" applyBorder="0" applyAlignment="0" applyProtection="0"/>
    <xf numFmtId="0" fontId="35" fillId="0" borderId="16" applyNumberFormat="0" applyFill="0" applyAlignment="0" applyProtection="0"/>
    <xf numFmtId="0" fontId="36" fillId="0" borderId="14" applyNumberFormat="0" applyBorder="0" applyProtection="0">
      <alignment horizontal="center"/>
    </xf>
    <xf numFmtId="0" fontId="33" fillId="0" borderId="17" applyNumberFormat="0" applyFont="0" applyBorder="0" applyAlignment="0" applyProtection="0">
      <alignment horizontal="centerContinuous" vertical="center"/>
    </xf>
    <xf numFmtId="164" fontId="37" fillId="25" borderId="0" applyNumberFormat="0" applyFont="0" applyFill="0" applyBorder="0" applyAlignment="0">
      <alignment horizontal="centerContinuous" vertical="center"/>
      <protection locked="0"/>
    </xf>
    <xf numFmtId="0" fontId="13" fillId="24" borderId="0" applyNumberFormat="0" applyFill="0" applyAlignment="0">
      <alignment horizontal="centerContinuous" vertical="center"/>
    </xf>
    <xf numFmtId="0" fontId="38" fillId="0" borderId="0" applyNumberFormat="0" applyFill="0" applyBorder="0" applyAlignment="0" applyProtection="0"/>
    <xf numFmtId="0" fontId="41" fillId="0" borderId="0" applyNumberFormat="0" applyFill="0" applyBorder="0" applyAlignment="0" applyProtection="0"/>
    <xf numFmtId="0" fontId="45" fillId="0" borderId="0" applyNumberFormat="0" applyFill="0" applyBorder="0" applyAlignment="0" applyProtection="0"/>
  </cellStyleXfs>
  <cellXfs count="44">
    <xf numFmtId="0" fontId="0" fillId="0" borderId="0" xfId="0"/>
    <xf numFmtId="0" fontId="2" fillId="0" borderId="1" xfId="2" applyProtection="1"/>
    <xf numFmtId="0" fontId="0" fillId="0" borderId="0" xfId="0" applyAlignment="1" applyProtection="1">
      <alignment horizontal="center"/>
    </xf>
    <xf numFmtId="0" fontId="3" fillId="0" borderId="0" xfId="0" applyFont="1" applyProtection="1"/>
    <xf numFmtId="0" fontId="0" fillId="3" borderId="3" xfId="0" applyFill="1" applyBorder="1" applyAlignment="1" applyProtection="1">
      <alignment horizontal="center"/>
      <protection locked="0"/>
    </xf>
    <xf numFmtId="0" fontId="3" fillId="0" borderId="0" xfId="0" applyFont="1" applyFill="1" applyBorder="1" applyProtection="1"/>
    <xf numFmtId="0" fontId="7" fillId="0" borderId="0" xfId="0" applyFont="1" applyFill="1" applyBorder="1" applyProtection="1"/>
    <xf numFmtId="1" fontId="0" fillId="3" borderId="3" xfId="0" applyNumberFormat="1" applyFill="1" applyBorder="1" applyAlignment="1" applyProtection="1">
      <alignment horizontal="center"/>
      <protection locked="0"/>
    </xf>
    <xf numFmtId="0" fontId="4" fillId="0" borderId="0" xfId="0" applyFont="1" applyAlignment="1" applyProtection="1"/>
    <xf numFmtId="0" fontId="4" fillId="0" borderId="0" xfId="0" applyFont="1" applyAlignment="1" applyProtection="1">
      <alignment horizontal="center"/>
    </xf>
    <xf numFmtId="0" fontId="0" fillId="0" borderId="0" xfId="0" applyProtection="1"/>
    <xf numFmtId="0" fontId="5" fillId="0" borderId="0" xfId="0" applyFont="1" applyAlignment="1" applyProtection="1">
      <alignment horizontal="center"/>
    </xf>
    <xf numFmtId="166" fontId="0" fillId="3" borderId="3" xfId="0" applyNumberFormat="1" applyFill="1" applyBorder="1" applyAlignment="1" applyProtection="1">
      <alignment horizontal="center"/>
      <protection locked="0"/>
    </xf>
    <xf numFmtId="0" fontId="39" fillId="0" borderId="0" xfId="0" applyFont="1" applyProtection="1"/>
    <xf numFmtId="9" fontId="0" fillId="3" borderId="3" xfId="0" applyNumberFormat="1" applyFill="1" applyBorder="1" applyAlignment="1" applyProtection="1">
      <alignment horizontal="center"/>
      <protection locked="0"/>
    </xf>
    <xf numFmtId="0" fontId="2" fillId="0" borderId="1" xfId="2"/>
    <xf numFmtId="0" fontId="5" fillId="0" borderId="0" xfId="0" applyFont="1"/>
    <xf numFmtId="0" fontId="42" fillId="0" borderId="0" xfId="69" applyFont="1"/>
    <xf numFmtId="0" fontId="0" fillId="3" borderId="3" xfId="0" applyNumberFormat="1" applyFill="1" applyBorder="1" applyAlignment="1" applyProtection="1">
      <alignment horizontal="center"/>
      <protection locked="0"/>
    </xf>
    <xf numFmtId="0" fontId="0" fillId="0" borderId="0" xfId="0" applyBorder="1"/>
    <xf numFmtId="0" fontId="4" fillId="0" borderId="22" xfId="0" applyFont="1" applyBorder="1" applyAlignment="1" applyProtection="1">
      <alignment wrapText="1"/>
    </xf>
    <xf numFmtId="0" fontId="0" fillId="0" borderId="23" xfId="0" applyBorder="1"/>
    <xf numFmtId="0" fontId="43" fillId="0" borderId="24" xfId="0" applyFont="1" applyBorder="1" applyAlignment="1">
      <alignment wrapText="1"/>
    </xf>
    <xf numFmtId="0" fontId="40" fillId="0" borderId="24" xfId="0" applyFont="1" applyBorder="1" applyAlignment="1">
      <alignment wrapText="1"/>
    </xf>
    <xf numFmtId="0" fontId="0" fillId="0" borderId="24" xfId="0" applyBorder="1" applyAlignment="1">
      <alignment wrapText="1"/>
    </xf>
    <xf numFmtId="0" fontId="40" fillId="0" borderId="24" xfId="0" applyFont="1" applyBorder="1" applyAlignment="1"/>
    <xf numFmtId="0" fontId="45" fillId="0" borderId="24" xfId="70" applyBorder="1" applyAlignment="1">
      <alignment wrapText="1"/>
    </xf>
    <xf numFmtId="0" fontId="0" fillId="3" borderId="20" xfId="0" applyFill="1" applyBorder="1" applyAlignment="1" applyProtection="1">
      <alignment horizontal="center"/>
    </xf>
    <xf numFmtId="0" fontId="0" fillId="3" borderId="21" xfId="0" applyFill="1" applyBorder="1" applyAlignment="1" applyProtection="1">
      <alignment horizontal="center"/>
    </xf>
    <xf numFmtId="0" fontId="4" fillId="0" borderId="0" xfId="0" applyFont="1" applyAlignment="1" applyProtection="1">
      <alignment horizontal="center"/>
    </xf>
    <xf numFmtId="0" fontId="0" fillId="3" borderId="20" xfId="0" applyFill="1" applyBorder="1" applyAlignment="1" applyProtection="1">
      <alignment horizontal="center" vertical="center"/>
    </xf>
    <xf numFmtId="0" fontId="0" fillId="3" borderId="21" xfId="0" applyFill="1" applyBorder="1" applyAlignment="1" applyProtection="1">
      <alignment horizontal="center" vertical="center"/>
    </xf>
    <xf numFmtId="1" fontId="0" fillId="0" borderId="18" xfId="0" applyNumberFormat="1" applyBorder="1" applyAlignment="1" applyProtection="1">
      <alignment horizontal="center"/>
      <protection hidden="1"/>
    </xf>
    <xf numFmtId="0" fontId="3" fillId="0" borderId="0" xfId="0" applyFont="1" applyProtection="1">
      <protection hidden="1"/>
    </xf>
    <xf numFmtId="1" fontId="0" fillId="0" borderId="3" xfId="0" applyNumberFormat="1" applyBorder="1" applyAlignment="1" applyProtection="1">
      <alignment horizontal="center"/>
      <protection hidden="1"/>
    </xf>
    <xf numFmtId="1" fontId="0" fillId="0" borderId="19" xfId="0" applyNumberFormat="1" applyBorder="1" applyAlignment="1" applyProtection="1">
      <alignment horizontal="center"/>
      <protection hidden="1"/>
    </xf>
    <xf numFmtId="0" fontId="0" fillId="0" borderId="0" xfId="0" applyProtection="1">
      <protection hidden="1"/>
    </xf>
    <xf numFmtId="165" fontId="0" fillId="0" borderId="3" xfId="1" applyNumberFormat="1" applyFont="1" applyBorder="1" applyAlignment="1" applyProtection="1">
      <alignment horizontal="center"/>
      <protection hidden="1"/>
    </xf>
    <xf numFmtId="0" fontId="0" fillId="29" borderId="3" xfId="0" applyFill="1" applyBorder="1" applyAlignment="1" applyProtection="1">
      <alignment horizontal="center"/>
      <protection hidden="1"/>
    </xf>
    <xf numFmtId="0" fontId="0" fillId="0" borderId="18" xfId="0" applyBorder="1" applyAlignment="1" applyProtection="1">
      <alignment horizontal="center"/>
      <protection hidden="1"/>
    </xf>
    <xf numFmtId="1" fontId="0" fillId="30" borderId="3" xfId="0" applyNumberFormat="1" applyFill="1" applyBorder="1" applyAlignment="1" applyProtection="1">
      <alignment horizontal="center"/>
      <protection hidden="1"/>
    </xf>
    <xf numFmtId="0" fontId="3" fillId="0" borderId="0" xfId="0" applyFont="1" applyAlignment="1" applyProtection="1">
      <alignment horizontal="center"/>
      <protection hidden="1"/>
    </xf>
    <xf numFmtId="9" fontId="0" fillId="0" borderId="0" xfId="0" applyNumberFormat="1" applyProtection="1">
      <protection hidden="1"/>
    </xf>
    <xf numFmtId="1" fontId="0" fillId="0" borderId="0" xfId="0" applyNumberFormat="1" applyProtection="1">
      <protection hidden="1"/>
    </xf>
  </cellXfs>
  <cellStyles count="71">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DE-SELECT" xfId="30" xr:uid="{00000000-0005-0000-0000-00001B000000}"/>
    <cellStyle name="Explanatory Text 2" xfId="31" xr:uid="{00000000-0005-0000-0000-00001C000000}"/>
    <cellStyle name="Good 2" xfId="32" xr:uid="{00000000-0005-0000-0000-00001D000000}"/>
    <cellStyle name="Heading 1 2" xfId="33" xr:uid="{00000000-0005-0000-0000-00001E000000}"/>
    <cellStyle name="Heading 2" xfId="2" builtinId="17"/>
    <cellStyle name="Heading 2 2" xfId="34" xr:uid="{00000000-0005-0000-0000-000020000000}"/>
    <cellStyle name="Heading 3 2" xfId="35" xr:uid="{00000000-0005-0000-0000-000021000000}"/>
    <cellStyle name="Heading 4 2" xfId="36" xr:uid="{00000000-0005-0000-0000-000022000000}"/>
    <cellStyle name="Hi Lite" xfId="37" xr:uid="{00000000-0005-0000-0000-000023000000}"/>
    <cellStyle name="Highlight 1" xfId="38" xr:uid="{00000000-0005-0000-0000-000024000000}"/>
    <cellStyle name="Highlight 2" xfId="39" xr:uid="{00000000-0005-0000-0000-000025000000}"/>
    <cellStyle name="Highlight 3" xfId="40" xr:uid="{00000000-0005-0000-0000-000026000000}"/>
    <cellStyle name="Highlight 4" xfId="41" xr:uid="{00000000-0005-0000-0000-000027000000}"/>
    <cellStyle name="HiLite" xfId="42" xr:uid="{00000000-0005-0000-0000-000028000000}"/>
    <cellStyle name="Hyperlink" xfId="70" builtinId="8"/>
    <cellStyle name="Input 2" xfId="43" xr:uid="{00000000-0005-0000-0000-000029000000}"/>
    <cellStyle name="Linked Cell 2" xfId="44" xr:uid="{00000000-0005-0000-0000-00002A000000}"/>
    <cellStyle name="LOCKED" xfId="45" xr:uid="{00000000-0005-0000-0000-00002B000000}"/>
    <cellStyle name="Neutral 2" xfId="46" xr:uid="{00000000-0005-0000-0000-00002C000000}"/>
    <cellStyle name="no dec" xfId="47" xr:uid="{00000000-0005-0000-0000-00002D000000}"/>
    <cellStyle name="Normal" xfId="0" builtinId="0"/>
    <cellStyle name="Normal 2" xfId="48" xr:uid="{00000000-0005-0000-0000-00002F000000}"/>
    <cellStyle name="Normal 2 2" xfId="49" xr:uid="{00000000-0005-0000-0000-000030000000}"/>
    <cellStyle name="Normal 2 3" xfId="50" xr:uid="{00000000-0005-0000-0000-000031000000}"/>
    <cellStyle name="Normal 3" xfId="51" xr:uid="{00000000-0005-0000-0000-000032000000}"/>
    <cellStyle name="Normal 4" xfId="52" xr:uid="{00000000-0005-0000-0000-000033000000}"/>
    <cellStyle name="Normal 4 2" xfId="53" xr:uid="{00000000-0005-0000-0000-000034000000}"/>
    <cellStyle name="Normal 5" xfId="54" xr:uid="{00000000-0005-0000-0000-000035000000}"/>
    <cellStyle name="Normal 6" xfId="55" xr:uid="{00000000-0005-0000-0000-000036000000}"/>
    <cellStyle name="Normal 6 2" xfId="56" xr:uid="{00000000-0005-0000-0000-000037000000}"/>
    <cellStyle name="Note 2" xfId="57" xr:uid="{00000000-0005-0000-0000-000038000000}"/>
    <cellStyle name="Note 2 2" xfId="58" xr:uid="{00000000-0005-0000-0000-000039000000}"/>
    <cellStyle name="Output 2" xfId="59" xr:uid="{00000000-0005-0000-0000-00003A000000}"/>
    <cellStyle name="Percent" xfId="1" builtinId="5"/>
    <cellStyle name="REMOVED" xfId="60" xr:uid="{00000000-0005-0000-0000-00003C000000}"/>
    <cellStyle name="SELECT" xfId="61" xr:uid="{00000000-0005-0000-0000-00003D000000}"/>
    <cellStyle name="Title 2" xfId="62" xr:uid="{00000000-0005-0000-0000-00003E000000}"/>
    <cellStyle name="Title 2 2" xfId="69" xr:uid="{F9F5D971-C96A-46C4-AF82-E61F181B5EED}"/>
    <cellStyle name="Total 2" xfId="63" xr:uid="{00000000-0005-0000-0000-00003F000000}"/>
    <cellStyle name="undo-style" xfId="64" xr:uid="{00000000-0005-0000-0000-000040000000}"/>
    <cellStyle name="UN-HiLite" xfId="65" xr:uid="{00000000-0005-0000-0000-000041000000}"/>
    <cellStyle name="UNLOCKED" xfId="66" xr:uid="{00000000-0005-0000-0000-000042000000}"/>
    <cellStyle name="UnSelect" xfId="67" xr:uid="{00000000-0005-0000-0000-000043000000}"/>
    <cellStyle name="Warning Text 2" xfId="68" xr:uid="{00000000-0005-0000-0000-000044000000}"/>
  </cellStyles>
  <dxfs count="3">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3</xdr:row>
      <xdr:rowOff>104774</xdr:rowOff>
    </xdr:from>
    <xdr:to>
      <xdr:col>8</xdr:col>
      <xdr:colOff>400050</xdr:colOff>
      <xdr:row>5</xdr:row>
      <xdr:rowOff>161924</xdr:rowOff>
    </xdr:to>
    <xdr:pic>
      <xdr:nvPicPr>
        <xdr:cNvPr id="5" name="Picture 4">
          <a:extLst>
            <a:ext uri="{FF2B5EF4-FFF2-40B4-BE49-F238E27FC236}">
              <a16:creationId xmlns:a16="http://schemas.microsoft.com/office/drawing/2014/main" id="{CFFD3578-8F2C-4B8F-8651-54FFC5F57DB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 y="847724"/>
          <a:ext cx="672465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333376</xdr:colOff>
      <xdr:row>15</xdr:row>
      <xdr:rowOff>1</xdr:rowOff>
    </xdr:from>
    <xdr:to>
      <xdr:col>1</xdr:col>
      <xdr:colOff>600075</xdr:colOff>
      <xdr:row>16</xdr:row>
      <xdr:rowOff>40641</xdr:rowOff>
    </xdr:to>
    <xdr:pic>
      <xdr:nvPicPr>
        <xdr:cNvPr id="6" name="Picture 5">
          <a:extLst>
            <a:ext uri="{FF2B5EF4-FFF2-40B4-BE49-F238E27FC236}">
              <a16:creationId xmlns:a16="http://schemas.microsoft.com/office/drawing/2014/main" id="{F751DE9D-E60D-4FDD-8951-521F3480B7D8}"/>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6" y="3086101"/>
          <a:ext cx="2400299" cy="231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89C62-3F3D-46BA-A0D5-4FAA75D42E19}">
  <sheetPr codeName="Sheet1"/>
  <dimension ref="A1:A29"/>
  <sheetViews>
    <sheetView showGridLines="0" zoomScaleNormal="100" workbookViewId="0">
      <selection activeCell="A23" sqref="A23"/>
    </sheetView>
  </sheetViews>
  <sheetFormatPr defaultRowHeight="15" x14ac:dyDescent="0.25"/>
  <cols>
    <col min="1" max="1" width="109.85546875" style="24" customWidth="1"/>
    <col min="2" max="16384" width="9.140625" style="19"/>
  </cols>
  <sheetData>
    <row r="1" spans="1:1" s="21" customFormat="1" ht="26.25" x14ac:dyDescent="0.4">
      <c r="A1" s="20" t="s">
        <v>99</v>
      </c>
    </row>
    <row r="2" spans="1:1" ht="105" x14ac:dyDescent="0.25">
      <c r="A2" s="22" t="s">
        <v>103</v>
      </c>
    </row>
    <row r="3" spans="1:1" x14ac:dyDescent="0.25">
      <c r="A3" s="26" t="str">
        <f>HYPERLINK("https://airsysnorthamerica.com/support/equipment-shelter-utility-calculator/","https://airsysnorthamerica.com/support/equipment-shelter-utility-calculator/")</f>
        <v>https://airsysnorthamerica.com/support/equipment-shelter-utility-calculator/</v>
      </c>
    </row>
    <row r="5" spans="1:1" ht="21" x14ac:dyDescent="0.35">
      <c r="A5" s="25" t="s">
        <v>100</v>
      </c>
    </row>
    <row r="7" spans="1:1" x14ac:dyDescent="0.25">
      <c r="A7" s="24" t="s">
        <v>101</v>
      </c>
    </row>
    <row r="9" spans="1:1" ht="21" x14ac:dyDescent="0.35">
      <c r="A9" s="23" t="s">
        <v>64</v>
      </c>
    </row>
    <row r="11" spans="1:1" x14ac:dyDescent="0.25">
      <c r="A11" s="22" t="s">
        <v>96</v>
      </c>
    </row>
    <row r="12" spans="1:1" ht="30" x14ac:dyDescent="0.25">
      <c r="A12" s="22" t="s">
        <v>97</v>
      </c>
    </row>
    <row r="13" spans="1:1" x14ac:dyDescent="0.25">
      <c r="A13" s="22" t="s">
        <v>89</v>
      </c>
    </row>
    <row r="14" spans="1:1" x14ac:dyDescent="0.25">
      <c r="A14" s="22" t="s">
        <v>90</v>
      </c>
    </row>
    <row r="15" spans="1:1" ht="30" x14ac:dyDescent="0.25">
      <c r="A15" s="22" t="s">
        <v>91</v>
      </c>
    </row>
    <row r="17" spans="1:1" ht="21" x14ac:dyDescent="0.35">
      <c r="A17" s="23" t="s">
        <v>65</v>
      </c>
    </row>
    <row r="19" spans="1:1" ht="45" x14ac:dyDescent="0.25">
      <c r="A19" s="22" t="s">
        <v>102</v>
      </c>
    </row>
    <row r="20" spans="1:1" ht="30" x14ac:dyDescent="0.25">
      <c r="A20" s="24" t="s">
        <v>95</v>
      </c>
    </row>
    <row r="21" spans="1:1" ht="30" x14ac:dyDescent="0.25">
      <c r="A21" s="24" t="s">
        <v>105</v>
      </c>
    </row>
    <row r="23" spans="1:1" ht="21" x14ac:dyDescent="0.35">
      <c r="A23" s="23" t="s">
        <v>66</v>
      </c>
    </row>
    <row r="25" spans="1:1" x14ac:dyDescent="0.25">
      <c r="A25" s="24" t="s">
        <v>98</v>
      </c>
    </row>
    <row r="26" spans="1:1" x14ac:dyDescent="0.25">
      <c r="A26" s="24" t="s">
        <v>88</v>
      </c>
    </row>
    <row r="28" spans="1:1" ht="21" x14ac:dyDescent="0.35">
      <c r="A28" s="23" t="s">
        <v>72</v>
      </c>
    </row>
    <row r="29" spans="1:1" ht="30" x14ac:dyDescent="0.25">
      <c r="A29" s="24" t="s">
        <v>104</v>
      </c>
    </row>
  </sheetData>
  <sheetProtection algorithmName="SHA-512" hashValue="+NVImpLZevwGQbcD7etxNN0IWwzJQu09luDEskRsapIds/DVfBPGhUoDxXKXGJDxK13Oa1c595ibXIzg3sgG0A==" saltValue="9NOfa+AE1B/6NVp7hmPIqg==" spinCount="100000" sheet="1" objects="1" scenarios="1" selectLockedCells="1" selectUnlockedCells="1"/>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I31"/>
  <sheetViews>
    <sheetView showGridLines="0" tabSelected="1" workbookViewId="0">
      <selection activeCell="G29" sqref="G29"/>
    </sheetView>
  </sheetViews>
  <sheetFormatPr defaultRowHeight="15" x14ac:dyDescent="0.25"/>
  <cols>
    <col min="1" max="1" width="42.85546875" style="10" customWidth="1"/>
    <col min="2" max="2" width="24.28515625" style="10" customWidth="1"/>
    <col min="3" max="3" width="19" style="10" customWidth="1"/>
    <col min="4" max="5" width="9.140625" style="10"/>
    <col min="6" max="6" width="19.5703125" style="10" customWidth="1"/>
    <col min="7" max="7" width="18" style="10" customWidth="1"/>
    <col min="8" max="8" width="16.28515625" style="10" customWidth="1"/>
    <col min="9" max="9" width="12.140625" style="10" hidden="1" customWidth="1"/>
    <col min="10" max="16384" width="9.140625" style="10"/>
  </cols>
  <sheetData>
    <row r="1" spans="1:9" ht="27" thickBot="1" x14ac:dyDescent="0.45">
      <c r="A1" s="8" t="s">
        <v>50</v>
      </c>
      <c r="B1" s="9"/>
      <c r="F1" s="10" t="s">
        <v>52</v>
      </c>
    </row>
    <row r="2" spans="1:9" ht="15" customHeight="1" thickBot="1" x14ac:dyDescent="0.3">
      <c r="F2" s="27" t="s">
        <v>83</v>
      </c>
      <c r="G2" s="28"/>
    </row>
    <row r="3" spans="1:9" ht="15" customHeight="1" thickBot="1" x14ac:dyDescent="0.35">
      <c r="A3" s="1" t="s">
        <v>0</v>
      </c>
      <c r="B3" s="2"/>
      <c r="C3" s="2"/>
    </row>
    <row r="4" spans="1:9" ht="16.5" thickTop="1" thickBot="1" x14ac:dyDescent="0.3">
      <c r="A4" s="3" t="s">
        <v>1</v>
      </c>
      <c r="B4" s="4">
        <v>80</v>
      </c>
      <c r="C4" s="11" t="s">
        <v>2</v>
      </c>
    </row>
    <row r="5" spans="1:9" ht="15.75" thickBot="1" x14ac:dyDescent="0.3">
      <c r="A5" s="3" t="s">
        <v>3</v>
      </c>
      <c r="B5" s="4">
        <v>50</v>
      </c>
      <c r="C5" s="11" t="s">
        <v>2</v>
      </c>
    </row>
    <row r="6" spans="1:9" ht="15.75" thickBot="1" x14ac:dyDescent="0.3">
      <c r="A6" s="3" t="s">
        <v>4</v>
      </c>
      <c r="B6" s="4">
        <v>20</v>
      </c>
      <c r="C6" s="11" t="s">
        <v>5</v>
      </c>
      <c r="I6" s="10" t="s">
        <v>69</v>
      </c>
    </row>
    <row r="7" spans="1:9" ht="15.75" thickBot="1" x14ac:dyDescent="0.3">
      <c r="A7" s="3" t="s">
        <v>6</v>
      </c>
      <c r="B7" s="4">
        <v>12</v>
      </c>
      <c r="C7" s="11" t="s">
        <v>5</v>
      </c>
      <c r="I7" s="10" t="s">
        <v>42</v>
      </c>
    </row>
    <row r="8" spans="1:9" ht="15.75" thickBot="1" x14ac:dyDescent="0.3">
      <c r="A8" s="3" t="s">
        <v>7</v>
      </c>
      <c r="B8" s="4">
        <v>9</v>
      </c>
      <c r="C8" s="11" t="s">
        <v>5</v>
      </c>
      <c r="I8" s="10" t="s">
        <v>61</v>
      </c>
    </row>
    <row r="9" spans="1:9" ht="18" thickBot="1" x14ac:dyDescent="0.3">
      <c r="A9" s="3" t="s">
        <v>8</v>
      </c>
      <c r="B9" s="4">
        <v>15</v>
      </c>
      <c r="C9" s="11" t="s">
        <v>84</v>
      </c>
    </row>
    <row r="10" spans="1:9" ht="18" thickBot="1" x14ac:dyDescent="0.3">
      <c r="A10" s="3" t="s">
        <v>9</v>
      </c>
      <c r="B10" s="4">
        <v>21</v>
      </c>
      <c r="C10" s="11" t="s">
        <v>84</v>
      </c>
    </row>
    <row r="11" spans="1:9" ht="18" thickBot="1" x14ac:dyDescent="0.3">
      <c r="A11" s="3" t="s">
        <v>10</v>
      </c>
      <c r="B11" s="4">
        <v>5</v>
      </c>
      <c r="C11" s="11" t="s">
        <v>84</v>
      </c>
    </row>
    <row r="12" spans="1:9" ht="15.75" thickBot="1" x14ac:dyDescent="0.3">
      <c r="A12" s="3" t="s">
        <v>11</v>
      </c>
      <c r="B12" s="4">
        <v>50</v>
      </c>
      <c r="C12" s="2" t="s">
        <v>12</v>
      </c>
    </row>
    <row r="13" spans="1:9" ht="15.75" thickBot="1" x14ac:dyDescent="0.3">
      <c r="A13" s="3" t="s">
        <v>13</v>
      </c>
      <c r="B13" s="4">
        <v>30</v>
      </c>
      <c r="C13" s="2" t="s">
        <v>14</v>
      </c>
    </row>
    <row r="14" spans="1:9" x14ac:dyDescent="0.25">
      <c r="C14" s="2"/>
    </row>
    <row r="15" spans="1:9" ht="18" thickBot="1" x14ac:dyDescent="0.35">
      <c r="A15" s="1" t="s">
        <v>15</v>
      </c>
      <c r="C15" s="2"/>
    </row>
    <row r="16" spans="1:9" ht="16.5" thickTop="1" thickBot="1" x14ac:dyDescent="0.3">
      <c r="A16" s="5" t="s">
        <v>92</v>
      </c>
      <c r="B16" s="4">
        <v>100</v>
      </c>
      <c r="C16" s="11" t="s">
        <v>2</v>
      </c>
    </row>
    <row r="17" spans="1:3" ht="15.75" thickBot="1" x14ac:dyDescent="0.3">
      <c r="A17" s="5" t="s">
        <v>93</v>
      </c>
      <c r="B17" s="4">
        <v>0</v>
      </c>
      <c r="C17" s="11" t="s">
        <v>2</v>
      </c>
    </row>
    <row r="18" spans="1:3" x14ac:dyDescent="0.25">
      <c r="A18" s="6"/>
      <c r="C18" s="2"/>
    </row>
    <row r="19" spans="1:3" ht="18" thickBot="1" x14ac:dyDescent="0.35">
      <c r="A19" s="1" t="s">
        <v>55</v>
      </c>
    </row>
    <row r="20" spans="1:3" ht="16.5" thickTop="1" thickBot="1" x14ac:dyDescent="0.3">
      <c r="A20" s="5" t="s">
        <v>56</v>
      </c>
      <c r="B20" s="7" t="s">
        <v>42</v>
      </c>
      <c r="C20" s="11"/>
    </row>
    <row r="21" spans="1:3" ht="15.75" thickBot="1" x14ac:dyDescent="0.3">
      <c r="A21" s="5" t="s">
        <v>57</v>
      </c>
      <c r="B21" s="12">
        <v>0</v>
      </c>
      <c r="C21" s="11" t="s">
        <v>87</v>
      </c>
    </row>
    <row r="22" spans="1:3" ht="15.75" thickBot="1" x14ac:dyDescent="0.3">
      <c r="A22" s="5" t="s">
        <v>67</v>
      </c>
      <c r="B22" s="12">
        <v>0</v>
      </c>
      <c r="C22" s="11" t="s">
        <v>85</v>
      </c>
    </row>
    <row r="23" spans="1:3" ht="15.75" thickBot="1" x14ac:dyDescent="0.3">
      <c r="A23" s="5" t="s">
        <v>58</v>
      </c>
      <c r="B23" s="12">
        <v>0</v>
      </c>
      <c r="C23" s="11" t="s">
        <v>87</v>
      </c>
    </row>
    <row r="24" spans="1:3" ht="15.75" thickBot="1" x14ac:dyDescent="0.3">
      <c r="A24" s="5" t="s">
        <v>68</v>
      </c>
      <c r="B24" s="12">
        <v>0</v>
      </c>
      <c r="C24" s="11" t="s">
        <v>85</v>
      </c>
    </row>
    <row r="25" spans="1:3" ht="15.75" thickBot="1" x14ac:dyDescent="0.3">
      <c r="A25" s="5" t="s">
        <v>70</v>
      </c>
      <c r="B25" s="14">
        <v>0.95</v>
      </c>
      <c r="C25" s="11" t="s">
        <v>71</v>
      </c>
    </row>
    <row r="26" spans="1:3" ht="15.75" thickBot="1" x14ac:dyDescent="0.3">
      <c r="A26" s="5" t="s">
        <v>59</v>
      </c>
      <c r="B26" s="12">
        <v>0</v>
      </c>
      <c r="C26" s="2" t="s">
        <v>42</v>
      </c>
    </row>
    <row r="27" spans="1:3" ht="15.75" thickBot="1" x14ac:dyDescent="0.3">
      <c r="A27" s="5" t="s">
        <v>60</v>
      </c>
      <c r="B27" s="18">
        <v>0</v>
      </c>
      <c r="C27" s="2" t="s">
        <v>16</v>
      </c>
    </row>
    <row r="28" spans="1:3" ht="15.75" thickBot="1" x14ac:dyDescent="0.3"/>
    <row r="29" spans="1:3" ht="15.75" thickBot="1" x14ac:dyDescent="0.3">
      <c r="A29" s="5" t="s">
        <v>63</v>
      </c>
      <c r="B29" s="40">
        <f>IF(B20="DC Power",(B21*B22+B23*B24)/B25*3.412,IF(B20="kW",B26*3412,B27))</f>
        <v>0</v>
      </c>
      <c r="C29" s="2" t="s">
        <v>16</v>
      </c>
    </row>
    <row r="31" spans="1:3" x14ac:dyDescent="0.25">
      <c r="A31" s="13" t="s">
        <v>62</v>
      </c>
    </row>
  </sheetData>
  <sheetProtection algorithmName="SHA-512" hashValue="WszS5FlKoFlpmxsT4zsGcOfs3KMWIx/JgesF/E/8XCQ3R7tlQ/V8MXbKhylM73P6TyqmA19pT6rOjX33md1Rhg==" saltValue="1Md2P9UCFI7m3PB2AbXIkQ==" spinCount="100000" sheet="1"/>
  <protectedRanges>
    <protectedRange algorithmName="SHA-512" hashValue="hsLPEIf46jHLmdbTrS4ZiCsYYW2B1rK0K37+MdsYwNx0w6NulCS/i0gdK24hbA4mgPBMeGsM/XjpFSgLNQdKTQ==" saltValue="XNIilkV2++dHrJ1M2zm6yg==" spinCount="100000" sqref="B4:B13 B16:B17 B20:B27" name="Range1"/>
  </protectedRanges>
  <mergeCells count="1">
    <mergeCell ref="F2:G2"/>
  </mergeCells>
  <conditionalFormatting sqref="B21:B25">
    <cfRule type="expression" dxfId="2" priority="1">
      <formula>OR($B$20="kW",$B$20="BTU/h")</formula>
    </cfRule>
  </conditionalFormatting>
  <conditionalFormatting sqref="B26">
    <cfRule type="expression" dxfId="1" priority="2">
      <formula>OR($B$20="DC Power",$B$20="BTU/h")</formula>
    </cfRule>
  </conditionalFormatting>
  <conditionalFormatting sqref="B27">
    <cfRule type="expression" dxfId="0" priority="3">
      <formula>OR($B$20="DC Power",$B$20="kW")</formula>
    </cfRule>
  </conditionalFormatting>
  <dataValidations count="1">
    <dataValidation type="list" allowBlank="1" showInputMessage="1" showErrorMessage="1" sqref="B20" xr:uid="{DA369BEF-5CDE-4613-B82A-0710FA7D3B51}">
      <formula1>$I$6:$I$8</formula1>
    </dataValidation>
  </dataValidations>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O32"/>
  <sheetViews>
    <sheetView showGridLines="0" workbookViewId="0">
      <selection activeCell="P10" sqref="P10"/>
    </sheetView>
  </sheetViews>
  <sheetFormatPr defaultRowHeight="15" x14ac:dyDescent="0.25"/>
  <cols>
    <col min="1" max="1" width="39.5703125" style="10" customWidth="1"/>
    <col min="2" max="2" width="23.28515625" style="10" customWidth="1"/>
    <col min="3" max="3" width="13.85546875" style="10" customWidth="1"/>
    <col min="4" max="4" width="32.85546875" style="10" customWidth="1"/>
    <col min="5" max="5" width="16.7109375" style="10" customWidth="1"/>
    <col min="6" max="6" width="10.42578125" style="10" customWidth="1"/>
    <col min="7" max="8" width="9.140625" style="10"/>
    <col min="9" max="9" width="13.85546875" style="10" hidden="1" customWidth="1"/>
    <col min="10" max="10" width="17.85546875" style="10" hidden="1" customWidth="1"/>
    <col min="11" max="11" width="9.140625" style="10" hidden="1" customWidth="1"/>
    <col min="12" max="12" width="17.28515625" style="10" hidden="1" customWidth="1"/>
    <col min="13" max="13" width="13.5703125" style="10" hidden="1" customWidth="1"/>
    <col min="14" max="14" width="14.85546875" style="10" hidden="1" customWidth="1"/>
    <col min="15" max="15" width="9.140625" style="10" customWidth="1"/>
    <col min="16" max="16384" width="9.140625" style="10"/>
  </cols>
  <sheetData>
    <row r="1" spans="1:15" ht="15" customHeight="1" thickBot="1" x14ac:dyDescent="0.45">
      <c r="A1" s="29" t="s">
        <v>51</v>
      </c>
      <c r="B1" s="8"/>
      <c r="D1" s="10" t="s">
        <v>52</v>
      </c>
      <c r="H1" s="36"/>
      <c r="I1" s="36"/>
      <c r="J1" s="36"/>
      <c r="K1" s="36"/>
      <c r="L1" s="36"/>
      <c r="M1" s="36"/>
      <c r="N1" s="36"/>
      <c r="O1" s="36"/>
    </row>
    <row r="2" spans="1:15" ht="15" customHeight="1" thickBot="1" x14ac:dyDescent="0.45">
      <c r="A2" s="29"/>
      <c r="B2" s="8"/>
      <c r="D2" s="30" t="s">
        <v>83</v>
      </c>
      <c r="E2" s="31"/>
      <c r="H2" s="36"/>
      <c r="I2" s="36"/>
      <c r="J2" s="36"/>
      <c r="K2" s="36"/>
      <c r="L2" s="36"/>
      <c r="M2" s="36"/>
      <c r="N2" s="36"/>
      <c r="O2" s="36"/>
    </row>
    <row r="3" spans="1:15" x14ac:dyDescent="0.25">
      <c r="H3" s="36"/>
      <c r="I3" s="33" t="s">
        <v>17</v>
      </c>
      <c r="J3" s="36"/>
      <c r="K3" s="36"/>
      <c r="L3" s="41" t="s">
        <v>18</v>
      </c>
      <c r="M3" s="41"/>
      <c r="N3" s="36"/>
      <c r="O3" s="36"/>
    </row>
    <row r="4" spans="1:15" ht="18" thickBot="1" x14ac:dyDescent="0.35">
      <c r="A4" s="1" t="s">
        <v>19</v>
      </c>
      <c r="B4" s="2"/>
      <c r="C4" s="2"/>
      <c r="D4" s="1" t="s">
        <v>20</v>
      </c>
      <c r="E4" s="2"/>
      <c r="F4" s="2"/>
      <c r="H4" s="36"/>
      <c r="I4" s="42">
        <v>0</v>
      </c>
      <c r="J4" s="36"/>
      <c r="K4" s="36" t="s">
        <v>21</v>
      </c>
      <c r="L4" s="36" t="s">
        <v>22</v>
      </c>
      <c r="M4" s="36" t="s">
        <v>23</v>
      </c>
      <c r="N4" s="36" t="s">
        <v>24</v>
      </c>
      <c r="O4" s="36"/>
    </row>
    <row r="5" spans="1:15" ht="16.5" thickTop="1" thickBot="1" x14ac:dyDescent="0.3">
      <c r="A5" s="3" t="s">
        <v>25</v>
      </c>
      <c r="B5" s="32">
        <f>(('Site Conditions'!B6*'Site Conditions'!B8*2+'Site Conditions'!B7*'Site Conditions'!B8*2)/'Site Conditions'!B9+'Site Conditions'!B6*'Site Conditions'!B7/'Site Conditions'!B10+'Site Conditions'!B7*'Site Conditions'!B6/'Site Conditions'!B11)*('Site Conditions'!B16-'Site Conditions'!B4)</f>
        <v>1956.5714285714284</v>
      </c>
      <c r="C5" s="2" t="s">
        <v>16</v>
      </c>
      <c r="D5" s="3" t="s">
        <v>26</v>
      </c>
      <c r="E5" s="32">
        <f>(('Site Conditions'!B6*'Site Conditions'!B8*2+'Site Conditions'!B7*'Site Conditions'!B8*2)/'Site Conditions'!B9+'Site Conditions'!B6*'Site Conditions'!B7/'Site Conditions'!B10+'Site Conditions'!B7*'Site Conditions'!B6/'Site Conditions'!B11)*('Site Conditions'!B5-'Site Conditions'!B17)</f>
        <v>4891.4285714285706</v>
      </c>
      <c r="F5" s="2" t="s">
        <v>16</v>
      </c>
      <c r="H5" s="36"/>
      <c r="I5" s="42">
        <v>0.05</v>
      </c>
      <c r="J5" s="36"/>
      <c r="K5" s="36">
        <v>16</v>
      </c>
      <c r="L5" s="36" t="s">
        <v>27</v>
      </c>
      <c r="M5" s="36">
        <f t="shared" ref="M5:M16" si="0">M6+56200</f>
        <v>843000</v>
      </c>
      <c r="N5" s="43">
        <f t="shared" ref="N5:N25" si="1">FLOOR(M5*(1-$B$14),100)</f>
        <v>814400</v>
      </c>
      <c r="O5" s="36"/>
    </row>
    <row r="6" spans="1:15" ht="15.75" thickBot="1" x14ac:dyDescent="0.3">
      <c r="A6" s="3" t="s">
        <v>53</v>
      </c>
      <c r="B6" s="34">
        <f>'Site Conditions'!B13*1.08*('Site Conditions'!B16-'Site Conditions'!B4)</f>
        <v>648.00000000000011</v>
      </c>
      <c r="C6" s="2" t="s">
        <v>16</v>
      </c>
      <c r="D6" s="3" t="s">
        <v>54</v>
      </c>
      <c r="E6" s="34">
        <f>'Site Conditions'!B13*1.08*('Site Conditions'!B5-'Site Conditions'!B17)</f>
        <v>1620.0000000000002</v>
      </c>
      <c r="F6" s="2" t="s">
        <v>16</v>
      </c>
      <c r="H6" s="36"/>
      <c r="I6" s="42">
        <v>0.1</v>
      </c>
      <c r="J6" s="36"/>
      <c r="K6" s="36">
        <v>15</v>
      </c>
      <c r="L6" s="36" t="s">
        <v>27</v>
      </c>
      <c r="M6" s="36">
        <f t="shared" si="0"/>
        <v>786800</v>
      </c>
      <c r="N6" s="43">
        <f t="shared" si="1"/>
        <v>760100</v>
      </c>
      <c r="O6" s="36"/>
    </row>
    <row r="7" spans="1:15" ht="15.75" thickBot="1" x14ac:dyDescent="0.3">
      <c r="A7" s="3" t="s">
        <v>28</v>
      </c>
      <c r="B7" s="34">
        <f>'Site Conditions'!B12*3.412</f>
        <v>170.6</v>
      </c>
      <c r="C7" s="2" t="s">
        <v>16</v>
      </c>
      <c r="D7" s="3" t="s">
        <v>28</v>
      </c>
      <c r="E7" s="34">
        <f>'Site Conditions'!B12*3.412</f>
        <v>170.6</v>
      </c>
      <c r="F7" s="2" t="s">
        <v>16</v>
      </c>
      <c r="H7" s="36"/>
      <c r="I7" s="42">
        <v>0.15</v>
      </c>
      <c r="J7" s="36"/>
      <c r="K7" s="36">
        <v>14</v>
      </c>
      <c r="L7" s="36" t="s">
        <v>27</v>
      </c>
      <c r="M7" s="36">
        <f t="shared" si="0"/>
        <v>730600</v>
      </c>
      <c r="N7" s="43">
        <f t="shared" si="1"/>
        <v>705800</v>
      </c>
      <c r="O7" s="36"/>
    </row>
    <row r="8" spans="1:15" ht="15.75" thickBot="1" x14ac:dyDescent="0.3">
      <c r="A8" s="3" t="s">
        <v>29</v>
      </c>
      <c r="B8" s="34">
        <f>'Site Conditions'!B29</f>
        <v>0</v>
      </c>
      <c r="C8" s="2" t="s">
        <v>16</v>
      </c>
      <c r="D8" s="3" t="s">
        <v>29</v>
      </c>
      <c r="E8" s="34">
        <f>'Site Conditions'!B29</f>
        <v>0</v>
      </c>
      <c r="F8" s="2" t="s">
        <v>16</v>
      </c>
      <c r="H8" s="36"/>
      <c r="I8" s="42">
        <v>0.2</v>
      </c>
      <c r="J8" s="36"/>
      <c r="K8" s="36">
        <v>13</v>
      </c>
      <c r="L8" s="36" t="s">
        <v>27</v>
      </c>
      <c r="M8" s="36">
        <f t="shared" si="0"/>
        <v>674400</v>
      </c>
      <c r="N8" s="43">
        <f t="shared" si="1"/>
        <v>651500</v>
      </c>
      <c r="O8" s="36"/>
    </row>
    <row r="9" spans="1:15" ht="15.75" thickBot="1" x14ac:dyDescent="0.3">
      <c r="A9" s="3" t="s">
        <v>30</v>
      </c>
      <c r="B9" s="35">
        <f>SUM(B5:B8)</f>
        <v>2775.1714285714284</v>
      </c>
      <c r="C9" s="2" t="s">
        <v>16</v>
      </c>
      <c r="D9" s="3" t="s">
        <v>31</v>
      </c>
      <c r="E9" s="35">
        <f>E5+E6-E7-E8</f>
        <v>6340.8285714285703</v>
      </c>
      <c r="F9" s="2" t="s">
        <v>16</v>
      </c>
      <c r="H9" s="36"/>
      <c r="I9" s="42">
        <v>0.25</v>
      </c>
      <c r="J9" s="36"/>
      <c r="K9" s="36">
        <v>12</v>
      </c>
      <c r="L9" s="36" t="s">
        <v>27</v>
      </c>
      <c r="M9" s="36">
        <f t="shared" si="0"/>
        <v>618200</v>
      </c>
      <c r="N9" s="43">
        <f t="shared" si="1"/>
        <v>597200</v>
      </c>
      <c r="O9" s="36"/>
    </row>
    <row r="10" spans="1:15" ht="15.75" thickBot="1" x14ac:dyDescent="0.3">
      <c r="C10" s="2"/>
      <c r="H10" s="36"/>
      <c r="I10" s="42">
        <v>0.3</v>
      </c>
      <c r="J10" s="36"/>
      <c r="K10" s="36">
        <v>11</v>
      </c>
      <c r="L10" s="36" t="s">
        <v>27</v>
      </c>
      <c r="M10" s="36">
        <f t="shared" si="0"/>
        <v>562000</v>
      </c>
      <c r="N10" s="43">
        <f t="shared" si="1"/>
        <v>542900</v>
      </c>
      <c r="O10" s="36"/>
    </row>
    <row r="11" spans="1:15" ht="15.75" thickBot="1" x14ac:dyDescent="0.3">
      <c r="A11" s="5" t="s">
        <v>32</v>
      </c>
      <c r="B11" s="14">
        <v>0.05</v>
      </c>
      <c r="H11" s="36"/>
      <c r="I11" s="42"/>
      <c r="J11" s="36"/>
      <c r="K11" s="36">
        <v>10</v>
      </c>
      <c r="L11" s="36" t="s">
        <v>27</v>
      </c>
      <c r="M11" s="36">
        <f t="shared" si="0"/>
        <v>505800</v>
      </c>
      <c r="N11" s="43">
        <f t="shared" si="1"/>
        <v>488600</v>
      </c>
      <c r="O11" s="36"/>
    </row>
    <row r="12" spans="1:15" ht="15.75" thickBot="1" x14ac:dyDescent="0.3">
      <c r="A12" s="5" t="s">
        <v>33</v>
      </c>
      <c r="B12" s="34">
        <f>B9*(1+'Building Results'!B11)</f>
        <v>2913.93</v>
      </c>
      <c r="C12" s="2" t="s">
        <v>16</v>
      </c>
      <c r="H12" s="36"/>
      <c r="I12" s="42"/>
      <c r="J12" s="36"/>
      <c r="K12" s="36">
        <v>9</v>
      </c>
      <c r="L12" s="36" t="s">
        <v>27</v>
      </c>
      <c r="M12" s="36">
        <f t="shared" si="0"/>
        <v>449600</v>
      </c>
      <c r="N12" s="43">
        <f t="shared" si="1"/>
        <v>434300</v>
      </c>
      <c r="O12" s="36"/>
    </row>
    <row r="13" spans="1:15" ht="15.75" thickBot="1" x14ac:dyDescent="0.3">
      <c r="A13" s="3" t="s">
        <v>34</v>
      </c>
      <c r="B13" s="34">
        <f>IF(E9&gt;0,E9*(1+'Building Results'!B11),E9)</f>
        <v>6657.869999999999</v>
      </c>
      <c r="C13" s="2" t="s">
        <v>16</v>
      </c>
      <c r="H13" s="36"/>
      <c r="I13" s="42"/>
      <c r="J13" s="36"/>
      <c r="K13" s="36">
        <v>8</v>
      </c>
      <c r="L13" s="36" t="s">
        <v>27</v>
      </c>
      <c r="M13" s="36">
        <f>M14+56200</f>
        <v>393400</v>
      </c>
      <c r="N13" s="43">
        <f t="shared" si="1"/>
        <v>380000</v>
      </c>
      <c r="O13" s="36"/>
    </row>
    <row r="14" spans="1:15" ht="15.75" thickBot="1" x14ac:dyDescent="0.3">
      <c r="A14" s="5" t="s">
        <v>35</v>
      </c>
      <c r="B14" s="37">
        <f>1-MIN(1.035^((95-'Site Conditions'!$B$16)/5),1)</f>
        <v>3.3816425120772875E-2</v>
      </c>
      <c r="H14" s="36"/>
      <c r="I14" s="42"/>
      <c r="J14" s="36"/>
      <c r="K14" s="36">
        <v>7</v>
      </c>
      <c r="L14" s="36" t="s">
        <v>27</v>
      </c>
      <c r="M14" s="36">
        <f t="shared" si="0"/>
        <v>337200</v>
      </c>
      <c r="N14" s="43">
        <f t="shared" si="1"/>
        <v>325700</v>
      </c>
      <c r="O14" s="36"/>
    </row>
    <row r="15" spans="1:15" x14ac:dyDescent="0.25">
      <c r="H15" s="36"/>
      <c r="I15" s="36"/>
      <c r="J15" s="36"/>
      <c r="K15" s="36">
        <v>6</v>
      </c>
      <c r="L15" s="36" t="s">
        <v>27</v>
      </c>
      <c r="M15" s="36">
        <f t="shared" si="0"/>
        <v>281000</v>
      </c>
      <c r="N15" s="43">
        <f t="shared" si="1"/>
        <v>271400</v>
      </c>
      <c r="O15" s="36"/>
    </row>
    <row r="16" spans="1:15" ht="18" thickBot="1" x14ac:dyDescent="0.35">
      <c r="A16" s="1" t="s">
        <v>36</v>
      </c>
      <c r="H16" s="36"/>
      <c r="I16" s="36"/>
      <c r="J16" s="36"/>
      <c r="K16" s="36">
        <v>5</v>
      </c>
      <c r="L16" s="36" t="s">
        <v>27</v>
      </c>
      <c r="M16" s="36">
        <f t="shared" si="0"/>
        <v>224800</v>
      </c>
      <c r="N16" s="43">
        <f t="shared" si="1"/>
        <v>217100</v>
      </c>
      <c r="O16" s="36"/>
    </row>
    <row r="17" spans="1:15" ht="16.5" thickTop="1" thickBot="1" x14ac:dyDescent="0.3">
      <c r="A17" s="3" t="s">
        <v>37</v>
      </c>
      <c r="B17" s="38">
        <f>IF(OR(B12&gt;475200,B12&lt;0),"N/A",INDEX(K5:K25,MATCH(B12,N5:N25,-1)))</f>
        <v>2</v>
      </c>
      <c r="D17" s="3" t="s">
        <v>38</v>
      </c>
      <c r="E17" s="39">
        <f>VLOOKUP(B18,L20:M25,2,FALSE)</f>
        <v>10500</v>
      </c>
      <c r="F17" s="2" t="s">
        <v>16</v>
      </c>
      <c r="H17" s="36"/>
      <c r="I17" s="36"/>
      <c r="J17" s="36"/>
      <c r="K17" s="36">
        <v>4</v>
      </c>
      <c r="L17" s="36" t="s">
        <v>27</v>
      </c>
      <c r="M17" s="36">
        <f>M18+56200</f>
        <v>168600</v>
      </c>
      <c r="N17" s="43">
        <f t="shared" si="1"/>
        <v>162800</v>
      </c>
      <c r="O17" s="36"/>
    </row>
    <row r="18" spans="1:15" ht="15.75" thickBot="1" x14ac:dyDescent="0.3">
      <c r="A18" s="3" t="s">
        <v>39</v>
      </c>
      <c r="B18" s="38" t="str">
        <f>IF(OR(B12&gt;475200,B12&lt;0),"N/A",INDEX(L5:L25,MATCH(B12,N5:N25,-1)))</f>
        <v>3R1C1 (1 Ton)</v>
      </c>
      <c r="D18" s="3" t="s">
        <v>40</v>
      </c>
      <c r="E18" s="34">
        <f>ROUND(E17*(1-B14),-2)</f>
        <v>10100</v>
      </c>
      <c r="F18" s="2" t="s">
        <v>16</v>
      </c>
      <c r="H18" s="36"/>
      <c r="I18" s="36"/>
      <c r="J18" s="36"/>
      <c r="K18" s="36">
        <v>3</v>
      </c>
      <c r="L18" s="36" t="s">
        <v>27</v>
      </c>
      <c r="M18" s="36">
        <f>M20+56200</f>
        <v>112400</v>
      </c>
      <c r="N18" s="43">
        <f>FLOOR(M18*(1-$B$14),100)</f>
        <v>108500</v>
      </c>
      <c r="O18" s="36"/>
    </row>
    <row r="19" spans="1:15" ht="15.75" thickBot="1" x14ac:dyDescent="0.3">
      <c r="A19" s="3" t="s">
        <v>41</v>
      </c>
      <c r="B19" s="38">
        <f>IF($B$13&lt;0,"N/A",ROUNDUP($B$13/3412,1))</f>
        <v>2</v>
      </c>
      <c r="C19" s="2" t="s">
        <v>42</v>
      </c>
      <c r="H19" s="36"/>
      <c r="I19" s="36"/>
      <c r="J19" s="36"/>
      <c r="K19" s="36">
        <v>3</v>
      </c>
      <c r="L19" s="36" t="s">
        <v>43</v>
      </c>
      <c r="M19" s="36">
        <v>81800</v>
      </c>
      <c r="N19" s="43">
        <f t="shared" si="1"/>
        <v>79000</v>
      </c>
      <c r="O19" s="36"/>
    </row>
    <row r="20" spans="1:15" x14ac:dyDescent="0.25">
      <c r="H20" s="36"/>
      <c r="I20" s="36"/>
      <c r="J20" s="36"/>
      <c r="K20" s="36">
        <v>2</v>
      </c>
      <c r="L20" s="36" t="s">
        <v>27</v>
      </c>
      <c r="M20" s="36">
        <v>56200</v>
      </c>
      <c r="N20" s="43">
        <f t="shared" si="1"/>
        <v>54200</v>
      </c>
      <c r="O20" s="36"/>
    </row>
    <row r="21" spans="1:15" x14ac:dyDescent="0.25">
      <c r="A21" s="10" t="s">
        <v>94</v>
      </c>
      <c r="H21" s="36"/>
      <c r="I21" s="36"/>
      <c r="J21" s="36"/>
      <c r="K21" s="36">
        <v>2</v>
      </c>
      <c r="L21" s="36" t="s">
        <v>43</v>
      </c>
      <c r="M21" s="36">
        <v>40900</v>
      </c>
      <c r="N21" s="43">
        <f t="shared" si="1"/>
        <v>39500</v>
      </c>
      <c r="O21" s="36"/>
    </row>
    <row r="22" spans="1:15" x14ac:dyDescent="0.25">
      <c r="A22" s="10" t="s">
        <v>44</v>
      </c>
      <c r="H22" s="36"/>
      <c r="I22" s="36"/>
      <c r="J22" s="36"/>
      <c r="K22" s="36">
        <v>2</v>
      </c>
      <c r="L22" s="36" t="s">
        <v>45</v>
      </c>
      <c r="M22" s="36">
        <v>29600</v>
      </c>
      <c r="N22" s="43">
        <f t="shared" si="1"/>
        <v>28500</v>
      </c>
      <c r="O22" s="36"/>
    </row>
    <row r="23" spans="1:15" x14ac:dyDescent="0.25">
      <c r="A23" s="10" t="s">
        <v>46</v>
      </c>
      <c r="H23" s="36"/>
      <c r="I23" s="36"/>
      <c r="J23" s="36"/>
      <c r="K23" s="36">
        <v>2</v>
      </c>
      <c r="L23" s="36" t="s">
        <v>47</v>
      </c>
      <c r="M23" s="36">
        <v>24200</v>
      </c>
      <c r="N23" s="43">
        <f t="shared" si="1"/>
        <v>23300</v>
      </c>
      <c r="O23" s="36"/>
    </row>
    <row r="24" spans="1:15" x14ac:dyDescent="0.25">
      <c r="H24" s="36"/>
      <c r="I24" s="36"/>
      <c r="J24" s="36"/>
      <c r="K24" s="36">
        <v>2</v>
      </c>
      <c r="L24" s="36" t="s">
        <v>48</v>
      </c>
      <c r="M24" s="36">
        <v>15600</v>
      </c>
      <c r="N24" s="43">
        <f t="shared" si="1"/>
        <v>15000</v>
      </c>
      <c r="O24" s="36"/>
    </row>
    <row r="25" spans="1:15" x14ac:dyDescent="0.25">
      <c r="H25" s="36"/>
      <c r="I25" s="36"/>
      <c r="J25" s="36"/>
      <c r="K25" s="36">
        <v>2</v>
      </c>
      <c r="L25" s="36" t="s">
        <v>49</v>
      </c>
      <c r="M25" s="36">
        <v>10500</v>
      </c>
      <c r="N25" s="43">
        <f t="shared" si="1"/>
        <v>10100</v>
      </c>
      <c r="O25" s="36"/>
    </row>
    <row r="26" spans="1:15" x14ac:dyDescent="0.25">
      <c r="H26" s="36"/>
      <c r="I26" s="36"/>
      <c r="J26" s="36"/>
      <c r="K26" s="36"/>
      <c r="L26" s="36"/>
      <c r="M26" s="36"/>
      <c r="N26" s="36"/>
      <c r="O26" s="36"/>
    </row>
    <row r="27" spans="1:15" x14ac:dyDescent="0.25">
      <c r="H27" s="36"/>
      <c r="I27" s="36"/>
      <c r="J27" s="36"/>
      <c r="K27" s="36"/>
      <c r="L27" s="36"/>
      <c r="M27" s="36"/>
      <c r="N27" s="36"/>
      <c r="O27" s="36"/>
    </row>
    <row r="28" spans="1:15" x14ac:dyDescent="0.25">
      <c r="H28" s="36"/>
      <c r="I28" s="36"/>
      <c r="J28" s="36"/>
      <c r="K28" s="36"/>
      <c r="L28" s="36"/>
      <c r="M28" s="36"/>
      <c r="N28" s="36"/>
      <c r="O28" s="36"/>
    </row>
    <row r="29" spans="1:15" x14ac:dyDescent="0.25">
      <c r="H29" s="36"/>
      <c r="I29" s="36"/>
      <c r="J29" s="36"/>
      <c r="K29" s="36"/>
      <c r="L29" s="36"/>
      <c r="M29" s="36"/>
      <c r="N29" s="36"/>
      <c r="O29" s="36"/>
    </row>
    <row r="30" spans="1:15" x14ac:dyDescent="0.25">
      <c r="H30" s="36"/>
      <c r="I30" s="36"/>
      <c r="J30" s="36"/>
      <c r="K30" s="36"/>
      <c r="L30" s="36"/>
      <c r="M30" s="36"/>
      <c r="N30" s="36"/>
      <c r="O30" s="36"/>
    </row>
    <row r="31" spans="1:15" x14ac:dyDescent="0.25">
      <c r="H31" s="36"/>
      <c r="I31" s="36"/>
      <c r="J31" s="36"/>
      <c r="K31" s="36"/>
      <c r="L31" s="36"/>
      <c r="M31" s="36"/>
      <c r="N31" s="36"/>
      <c r="O31" s="36"/>
    </row>
    <row r="32" spans="1:15" x14ac:dyDescent="0.25">
      <c r="H32" s="36"/>
      <c r="I32" s="36"/>
      <c r="J32" s="36"/>
      <c r="K32" s="36"/>
      <c r="L32" s="36"/>
      <c r="M32" s="36"/>
      <c r="N32" s="36"/>
      <c r="O32" s="36"/>
    </row>
  </sheetData>
  <sheetProtection algorithmName="SHA-512" hashValue="w3uFXXLf5rwj6Kt9XDxXmWJWo2ijZJctvMZj2i/5Z2Pmhiyk/oGWgD8HjYMG0hxWxvLajQizbG0WjbcjxCjmgA==" saltValue="RYVH5k2yvz+6UXWVazuThA==" spinCount="100000" sheet="1"/>
  <protectedRanges>
    <protectedRange algorithmName="SHA-512" hashValue="hsLPEIf46jHLmdbTrS4ZiCsYYW2B1rK0K37+MdsYwNx0w6NulCS/i0gdK24hbA4mgPBMeGsM/XjpFSgLNQdKTQ==" saltValue="XNIilkV2++dHrJ1M2zm6yg==" spinCount="100000" sqref="B11" name="Range1"/>
  </protectedRanges>
  <mergeCells count="3">
    <mergeCell ref="L3:M3"/>
    <mergeCell ref="A1:A2"/>
    <mergeCell ref="D2:E2"/>
  </mergeCells>
  <dataValidations count="1">
    <dataValidation type="list" allowBlank="1" showInputMessage="1" showErrorMessage="1" sqref="B11" xr:uid="{00000000-0002-0000-0100-000000000000}">
      <formula1>$I$4:$I$10</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FBE44-C784-48AC-ADB1-70A4E2A0BAA8}">
  <sheetPr codeName="Sheet2"/>
  <dimension ref="A1:D21"/>
  <sheetViews>
    <sheetView showGridLines="0" workbookViewId="0">
      <selection activeCell="A2" sqref="A2"/>
    </sheetView>
  </sheetViews>
  <sheetFormatPr defaultRowHeight="15" x14ac:dyDescent="0.25"/>
  <cols>
    <col min="1" max="1" width="32" customWidth="1"/>
  </cols>
  <sheetData>
    <row r="1" spans="1:4" ht="25.5" x14ac:dyDescent="0.35">
      <c r="A1" s="17" t="s">
        <v>81</v>
      </c>
    </row>
    <row r="3" spans="1:4" ht="18" thickBot="1" x14ac:dyDescent="0.35">
      <c r="A3" s="15" t="s">
        <v>78</v>
      </c>
      <c r="B3" s="15"/>
      <c r="C3" s="15"/>
      <c r="D3" s="15"/>
    </row>
    <row r="4" spans="1:4" ht="15.75" thickTop="1" x14ac:dyDescent="0.25"/>
    <row r="7" spans="1:4" x14ac:dyDescent="0.25">
      <c r="A7" t="s">
        <v>74</v>
      </c>
    </row>
    <row r="8" spans="1:4" x14ac:dyDescent="0.25">
      <c r="A8" t="s">
        <v>77</v>
      </c>
    </row>
    <row r="9" spans="1:4" x14ac:dyDescent="0.25">
      <c r="A9" s="16" t="s">
        <v>86</v>
      </c>
    </row>
    <row r="10" spans="1:4" x14ac:dyDescent="0.25">
      <c r="A10" s="16" t="s">
        <v>80</v>
      </c>
    </row>
    <row r="11" spans="1:4" x14ac:dyDescent="0.25">
      <c r="A11" s="16" t="s">
        <v>76</v>
      </c>
    </row>
    <row r="12" spans="1:4" x14ac:dyDescent="0.25">
      <c r="A12" s="16" t="s">
        <v>79</v>
      </c>
    </row>
    <row r="14" spans="1:4" ht="18" thickBot="1" x14ac:dyDescent="0.35">
      <c r="A14" s="15" t="s">
        <v>75</v>
      </c>
      <c r="B14" s="15"/>
      <c r="C14" s="15"/>
      <c r="D14" s="15"/>
    </row>
    <row r="15" spans="1:4" ht="15.75" thickTop="1" x14ac:dyDescent="0.25"/>
    <row r="18" spans="1:1" x14ac:dyDescent="0.25">
      <c r="A18" t="s">
        <v>74</v>
      </c>
    </row>
    <row r="19" spans="1:1" x14ac:dyDescent="0.25">
      <c r="A19" t="s">
        <v>73</v>
      </c>
    </row>
    <row r="20" spans="1:1" x14ac:dyDescent="0.25">
      <c r="A20" t="s">
        <v>82</v>
      </c>
    </row>
    <row r="21" spans="1:1" x14ac:dyDescent="0.25">
      <c r="A21" t="s">
        <v>86</v>
      </c>
    </row>
  </sheetData>
  <sheetProtection algorithmName="SHA-512" hashValue="m1dfAIjm4vhSspff9thxW76FFKWLNTXJqTHlE7nbCXDs4hbFhortf8CbJDvnBXo8NFI2+ooibquKtWlBVN/Y0Q==" saltValue="hhCPr5Orjwl8IeUHCaLTig=="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Site Conditions</vt:lpstr>
      <vt:lpstr>Building Results</vt:lpstr>
      <vt:lpstr>Methodology</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AIRSYS HVAC Size Calculator</dc:title>
  <dc:creator>jyu</dc:creator>
  <cp:lastModifiedBy>Yang Li</cp:lastModifiedBy>
  <dcterms:created xsi:type="dcterms:W3CDTF">2016-06-03T18:16:39Z</dcterms:created>
  <dcterms:modified xsi:type="dcterms:W3CDTF">2018-02-09T00:44:29Z</dcterms:modified>
</cp:coreProperties>
</file>